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120" windowWidth="11340" windowHeight="5520"/>
  </bookViews>
  <sheets>
    <sheet name="Model" sheetId="1" r:id="rId1"/>
    <sheet name="Model_STS" sheetId="13" state="veryHidden" r:id="rId2"/>
    <sheet name="STS_1" sheetId="14" r:id="rId3"/>
    <sheet name="STS_2" sheetId="16" r:id="rId4"/>
    <sheet name="STS_3" sheetId="17" r:id="rId5"/>
  </sheets>
  <definedNames>
    <definedName name="BlendPurPlan">Model!$B$20:$E$21</definedName>
    <definedName name="ChartData" localSheetId="2">STS_1!$K$5:$K$10</definedName>
    <definedName name="ChartData" localSheetId="3">STS_2!$K$5:$K$10</definedName>
    <definedName name="ChartData" localSheetId="4">STS_3!$K$5:$K$15</definedName>
    <definedName name="CrudeAvail">Model!$B$26:$C$26</definedName>
    <definedName name="CrudeUsed">Model!$B$24:$C$24</definedName>
    <definedName name="Impure">Model!$B$29:$B$30</definedName>
    <definedName name="ImpureAllowed">Model!$D$29:$D$30</definedName>
    <definedName name="InputValues" localSheetId="2">STS_1!$A$5:$A$10</definedName>
    <definedName name="InputValues" localSheetId="3">STS_2!$A$5:$A$10</definedName>
    <definedName name="InputValues" localSheetId="4">STS_3!$A$5:$A$15</definedName>
    <definedName name="MaxSales">Model!$H$20:$H$21</definedName>
    <definedName name="OutputAddresses" localSheetId="2">STS_1!$B$4:$C$4</definedName>
    <definedName name="OutputAddresses" localSheetId="3">STS_2!$B$4:$C$4</definedName>
    <definedName name="OutputAddresses" localSheetId="4">STS_3!$B$4:$D$4</definedName>
    <definedName name="OutputValues" localSheetId="2">STS_1!$B$5:$C$10</definedName>
    <definedName name="OutputValues" localSheetId="3">STS_2!$B$5:$C$10</definedName>
    <definedName name="OutputValues" localSheetId="4">STS_3!$B$5:$D$15</definedName>
    <definedName name="Profit">Model!$B$35</definedName>
    <definedName name="solver_adj" localSheetId="0" hidden="1">Model!$B$20:$E$21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Model!$B$24:$C$24</definedName>
    <definedName name="solver_lhs2" localSheetId="0" hidden="1">Model!$B$29:$B$30</definedName>
    <definedName name="solver_lhs3" localSheetId="0" hidden="1">Model!$F$20:$F$21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CrudeAvail</definedName>
    <definedName name="solver_rhs2" localSheetId="0" hidden="1">ImpureAllowed</definedName>
    <definedName name="solver_rhs3" localSheetId="0" hidden="1">MaxSales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TotSold">Model!$F$20:$F$21</definedName>
  </definedNames>
  <calcPr calcId="152511" iterate="1"/>
</workbook>
</file>

<file path=xl/calcChain.xml><?xml version="1.0" encoding="utf-8"?>
<calcChain xmlns="http://schemas.openxmlformats.org/spreadsheetml/2006/main">
  <c r="K1" i="17" l="1"/>
  <c r="J4" i="17"/>
  <c r="K15" i="17" s="1"/>
  <c r="K1" i="16"/>
  <c r="K5" i="16"/>
  <c r="J4" i="16"/>
  <c r="K10" i="16" s="1"/>
  <c r="K1" i="14"/>
  <c r="J4" i="14"/>
  <c r="K10" i="14" s="1"/>
  <c r="B26" i="1"/>
  <c r="B33" i="1"/>
  <c r="F20" i="1"/>
  <c r="D29" i="1" s="1"/>
  <c r="F21" i="1"/>
  <c r="D30" i="1" s="1"/>
  <c r="B30" i="1"/>
  <c r="B29" i="1"/>
  <c r="C26" i="1"/>
  <c r="C24" i="1"/>
  <c r="B24" i="1"/>
  <c r="H20" i="1"/>
  <c r="H21" i="1"/>
  <c r="K6" i="17" l="1"/>
  <c r="K10" i="17"/>
  <c r="K14" i="17"/>
  <c r="K8" i="17"/>
  <c r="K12" i="17"/>
  <c r="K5" i="17"/>
  <c r="K7" i="17"/>
  <c r="K9" i="17"/>
  <c r="K11" i="17"/>
  <c r="K13" i="17"/>
  <c r="K7" i="16"/>
  <c r="K9" i="16"/>
  <c r="K6" i="16"/>
  <c r="K8" i="16"/>
  <c r="K5" i="14"/>
  <c r="K7" i="14"/>
  <c r="K9" i="14"/>
  <c r="K6" i="14"/>
  <c r="K8" i="14"/>
  <c r="B32" i="1"/>
  <c r="B34" i="1"/>
  <c r="B35" i="1" l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<sst xmlns="http://schemas.openxmlformats.org/spreadsheetml/2006/main" count="85" uniqueCount="58">
  <si>
    <t>Crude 1</t>
  </si>
  <si>
    <t>Crude 2</t>
  </si>
  <si>
    <t>Data on crudes</t>
  </si>
  <si>
    <t>Cost per barrel</t>
  </si>
  <si>
    <t>Impurity percentage</t>
  </si>
  <si>
    <t>Availability</t>
  </si>
  <si>
    <t>Data on types of gas</t>
  </si>
  <si>
    <t>Gas 1</t>
  </si>
  <si>
    <t>Gas2</t>
  </si>
  <si>
    <t>Unit price</t>
  </si>
  <si>
    <t>Max impurity</t>
  </si>
  <si>
    <t>Max sales</t>
  </si>
  <si>
    <t>Purification cost per barrel</t>
  </si>
  <si>
    <t>Percent impurities eliminated</t>
  </si>
  <si>
    <t>Blending and purification decisions (barrels of each crude into each type of gas)</t>
  </si>
  <si>
    <t>Unpurified</t>
  </si>
  <si>
    <t>Purified</t>
  </si>
  <si>
    <t>Constraints on crude availability</t>
  </si>
  <si>
    <t>Used</t>
  </si>
  <si>
    <t>Available</t>
  </si>
  <si>
    <t>&lt;=</t>
  </si>
  <si>
    <t>Actual</t>
  </si>
  <si>
    <t>Allowed</t>
  </si>
  <si>
    <t>Cost of buying crudes</t>
  </si>
  <si>
    <t>Cost of purification</t>
  </si>
  <si>
    <t>Revenue from selling gas</t>
  </si>
  <si>
    <t>Profit</t>
  </si>
  <si>
    <t>Total sold</t>
  </si>
  <si>
    <t>Impurity constraints (in barrels)</t>
  </si>
  <si>
    <t>$B$15</t>
  </si>
  <si>
    <t>$F$20:$F$21,$B$35</t>
  </si>
  <si>
    <t>Range names used:</t>
  </si>
  <si>
    <t>BlendPurPlan</t>
  </si>
  <si>
    <t>CrudeAvail</t>
  </si>
  <si>
    <t>CrudeUsed</t>
  </si>
  <si>
    <t>Impure</t>
  </si>
  <si>
    <t>ImpureAllowed</t>
  </si>
  <si>
    <t>MaxSales</t>
  </si>
  <si>
    <t>TotSold</t>
  </si>
  <si>
    <t>=Model!$B$20:$E$21</t>
  </si>
  <si>
    <t>=Model!$B$26:$C$26</t>
  </si>
  <si>
    <t>=Model!$B$24:$C$24</t>
  </si>
  <si>
    <t>=Model!$B$29:$B$30</t>
  </si>
  <si>
    <t>=Model!$D$29:$D$30</t>
  </si>
  <si>
    <t>=Model!$H$20:$H$21</t>
  </si>
  <si>
    <t>=Model!$B$35</t>
  </si>
  <si>
    <t>=Model!$F$20:$F$21</t>
  </si>
  <si>
    <t>Oneway analysis for Solver model in Model worksheet</t>
  </si>
  <si>
    <t>Availability crude 1 (cell $B$7) values along side, output cell(s) along top</t>
  </si>
  <si>
    <t>CrudeUsed_1</t>
  </si>
  <si>
    <t>Data for chart</t>
  </si>
  <si>
    <t>Availability crude 2 (cell $C$7) values along side, output cell(s) along top</t>
  </si>
  <si>
    <t>CrudeUsed_2</t>
  </si>
  <si>
    <t>Selling price gas 2</t>
  </si>
  <si>
    <t>Selling price gas 2 (cell $B$15) values along side, output cell(s) along top</t>
  </si>
  <si>
    <t>TotSold_1</t>
  </si>
  <si>
    <t>TotSold_2</t>
  </si>
  <si>
    <t>Producing gasoline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</si>
</sst>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\-&quot;$&quot;#,##0"/>
    <numFmt numFmtId="165" formatCode="&quot;$&quot;#,##0.00;\-&quot;$&quot;#,##0.00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4" fillId="0" borderId="0" xfId="0" applyFont="1" applyBorder="1" applyAlignment="1">
      <alignment horizontal="right"/>
    </xf>
    <xf numFmtId="164" fontId="4" fillId="2" borderId="0" xfId="0" applyNumberFormat="1" applyFont="1" applyFill="1" applyBorder="1"/>
    <xf numFmtId="9" fontId="4" fillId="2" borderId="0" xfId="0" applyNumberFormat="1" applyFont="1" applyFill="1" applyBorder="1"/>
    <xf numFmtId="0" fontId="4" fillId="2" borderId="0" xfId="0" applyFont="1" applyFill="1" applyBorder="1"/>
    <xf numFmtId="165" fontId="4" fillId="0" borderId="0" xfId="0" applyNumberFormat="1" applyFont="1" applyBorder="1"/>
    <xf numFmtId="165" fontId="4" fillId="2" borderId="0" xfId="0" applyNumberFormat="1" applyFont="1" applyFill="1" applyBorder="1"/>
    <xf numFmtId="9" fontId="4" fillId="2" borderId="0" xfId="2" applyFont="1" applyFill="1" applyBorder="1"/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3" borderId="0" xfId="0" applyFont="1" applyFill="1" applyBorder="1"/>
    <xf numFmtId="2" fontId="4" fillId="3" borderId="0" xfId="0" applyNumberFormat="1" applyFont="1" applyFill="1" applyBorder="1"/>
    <xf numFmtId="0" fontId="4" fillId="0" borderId="0" xfId="0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 applyFill="1" applyBorder="1"/>
    <xf numFmtId="9" fontId="4" fillId="0" borderId="0" xfId="0" applyNumberFormat="1" applyFont="1" applyFill="1" applyBorder="1"/>
    <xf numFmtId="0" fontId="4" fillId="0" borderId="0" xfId="0" applyFont="1" applyFill="1" applyBorder="1"/>
    <xf numFmtId="164" fontId="4" fillId="0" borderId="0" xfId="1" applyNumberFormat="1" applyFont="1"/>
    <xf numFmtId="164" fontId="4" fillId="4" borderId="0" xfId="1" applyNumberFormat="1" applyFont="1" applyFill="1" applyBorder="1"/>
    <xf numFmtId="49" fontId="0" fillId="0" borderId="0" xfId="0" applyNumberFormat="1"/>
    <xf numFmtId="0" fontId="5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6" fillId="0" borderId="0" xfId="0" applyFont="1"/>
    <xf numFmtId="2" fontId="0" fillId="0" borderId="1" xfId="0" applyNumberFormat="1" applyBorder="1"/>
    <xf numFmtId="164" fontId="0" fillId="0" borderId="2" xfId="0" applyNumberFormat="1" applyBorder="1"/>
    <xf numFmtId="2" fontId="0" fillId="0" borderId="3" xfId="0" applyNumberFormat="1" applyBorder="1"/>
    <xf numFmtId="164" fontId="0" fillId="0" borderId="4" xfId="0" applyNumberFormat="1" applyBorder="1"/>
    <xf numFmtId="2" fontId="0" fillId="0" borderId="5" xfId="0" applyNumberFormat="1" applyBorder="1"/>
    <xf numFmtId="164" fontId="0" fillId="0" borderId="6" xfId="0" applyNumberFormat="1" applyBorder="1"/>
    <xf numFmtId="0" fontId="7" fillId="0" borderId="0" xfId="0" applyFont="1"/>
    <xf numFmtId="164" fontId="0" fillId="0" borderId="0" xfId="0" applyNumberFormat="1"/>
    <xf numFmtId="0" fontId="0" fillId="0" borderId="1" xfId="0" applyNumberFormat="1" applyBorder="1"/>
    <xf numFmtId="0" fontId="0" fillId="0" borderId="7" xfId="0" applyNumberFormat="1" applyBorder="1"/>
    <xf numFmtId="0" fontId="0" fillId="0" borderId="3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8" xfId="0" applyNumberFormat="1" applyBorder="1"/>
  </cellXfs>
  <cellStyles count="3">
    <cellStyle name="Currency" xfId="1" builtinId="4"/>
    <cellStyle name="Normal" xfId="0" builtinId="0" customBuiltin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Availability crude 1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STS_1!$A$5:$A$10</c:f>
              <c:numCache>
                <c:formatCode>General</c:formatCode>
                <c:ptCount val="6"/>
                <c:pt idx="0">
                  <c:v>4000</c:v>
                </c:pt>
                <c:pt idx="1">
                  <c:v>4200</c:v>
                </c:pt>
                <c:pt idx="2">
                  <c:v>4400</c:v>
                </c:pt>
                <c:pt idx="3">
                  <c:v>4600</c:v>
                </c:pt>
                <c:pt idx="4">
                  <c:v>4800</c:v>
                </c:pt>
                <c:pt idx="5">
                  <c:v>5000</c:v>
                </c:pt>
              </c:numCache>
            </c:numRef>
          </c:cat>
          <c:val>
            <c:numRef>
              <c:f>STS_1!$K$5:$K$10</c:f>
              <c:numCache>
                <c:formatCode>General</c:formatCode>
                <c:ptCount val="6"/>
                <c:pt idx="0">
                  <c:v>133590</c:v>
                </c:pt>
                <c:pt idx="1">
                  <c:v>134270</c:v>
                </c:pt>
                <c:pt idx="2">
                  <c:v>134383.32999999999</c:v>
                </c:pt>
                <c:pt idx="3">
                  <c:v>134383.32999999999</c:v>
                </c:pt>
                <c:pt idx="4">
                  <c:v>134383.32999999999</c:v>
                </c:pt>
                <c:pt idx="5">
                  <c:v>134383.32999999999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738536"/>
        <c:axId val="226738144"/>
      </c:lineChart>
      <c:catAx>
        <c:axId val="22673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Availability crude 1 ($B$7)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6738144"/>
        <c:crosses val="autoZero"/>
        <c:auto val="1"/>
        <c:lblAlgn val="ctr"/>
        <c:lblOffset val="100"/>
        <c:noMultiLvlLbl val="0"/>
      </c:catAx>
      <c:valAx>
        <c:axId val="22673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6738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Profit to Availability crude 2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STS_2!$A$5:$A$10</c:f>
              <c:numCache>
                <c:formatCode>General</c:formatCode>
                <c:ptCount val="6"/>
                <c:pt idx="0">
                  <c:v>4500</c:v>
                </c:pt>
                <c:pt idx="1">
                  <c:v>4700</c:v>
                </c:pt>
                <c:pt idx="2">
                  <c:v>4900</c:v>
                </c:pt>
                <c:pt idx="3">
                  <c:v>5100</c:v>
                </c:pt>
                <c:pt idx="4">
                  <c:v>5300</c:v>
                </c:pt>
                <c:pt idx="5">
                  <c:v>5500</c:v>
                </c:pt>
              </c:numCache>
            </c:numRef>
          </c:cat>
          <c:val>
            <c:numRef>
              <c:f>STS_2!$K$5:$K$10</c:f>
              <c:numCache>
                <c:formatCode>General</c:formatCode>
                <c:ptCount val="6"/>
                <c:pt idx="0">
                  <c:v>133590</c:v>
                </c:pt>
                <c:pt idx="1">
                  <c:v>133590</c:v>
                </c:pt>
                <c:pt idx="2">
                  <c:v>133590</c:v>
                </c:pt>
                <c:pt idx="3">
                  <c:v>133590</c:v>
                </c:pt>
                <c:pt idx="4">
                  <c:v>133590</c:v>
                </c:pt>
                <c:pt idx="5">
                  <c:v>133590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737752"/>
        <c:axId val="352084648"/>
      </c:lineChart>
      <c:catAx>
        <c:axId val="22673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Availability crude 2 ($C$7)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2084648"/>
        <c:crosses val="autoZero"/>
        <c:auto val="1"/>
        <c:lblAlgn val="ctr"/>
        <c:lblOffset val="100"/>
        <c:noMultiLvlLbl val="0"/>
      </c:catAx>
      <c:valAx>
        <c:axId val="352084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6737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STS_3!$K$1</c:f>
          <c:strCache>
            <c:ptCount val="1"/>
            <c:pt idx="0">
              <c:v>Sensitivity of Profit to Selling price gas 2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STS_3!$A$5:$A$15</c:f>
              <c:numCache>
                <c:formatCode>"$"#,##0;\-"$"#,##0</c:formatCode>
                <c:ptCount val="11"/>
                <c:pt idx="0">
                  <c:v>74</c:v>
                </c:pt>
                <c:pt idx="1">
                  <c:v>76</c:v>
                </c:pt>
                <c:pt idx="2">
                  <c:v>78</c:v>
                </c:pt>
                <c:pt idx="3">
                  <c:v>80</c:v>
                </c:pt>
                <c:pt idx="4">
                  <c:v>82</c:v>
                </c:pt>
                <c:pt idx="5">
                  <c:v>84</c:v>
                </c:pt>
                <c:pt idx="6">
                  <c:v>86</c:v>
                </c:pt>
                <c:pt idx="7">
                  <c:v>88</c:v>
                </c:pt>
                <c:pt idx="8">
                  <c:v>90</c:v>
                </c:pt>
                <c:pt idx="9">
                  <c:v>92</c:v>
                </c:pt>
                <c:pt idx="10">
                  <c:v>94</c:v>
                </c:pt>
              </c:numCache>
            </c:numRef>
          </c:cat>
          <c:val>
            <c:numRef>
              <c:f>STS_3!$K$5:$K$15</c:f>
              <c:numCache>
                <c:formatCode>General</c:formatCode>
                <c:ptCount val="11"/>
                <c:pt idx="0">
                  <c:v>90590</c:v>
                </c:pt>
                <c:pt idx="1">
                  <c:v>99190</c:v>
                </c:pt>
                <c:pt idx="2">
                  <c:v>107790</c:v>
                </c:pt>
                <c:pt idx="3">
                  <c:v>116390</c:v>
                </c:pt>
                <c:pt idx="4">
                  <c:v>124990</c:v>
                </c:pt>
                <c:pt idx="5">
                  <c:v>133590</c:v>
                </c:pt>
                <c:pt idx="6">
                  <c:v>142190</c:v>
                </c:pt>
                <c:pt idx="7">
                  <c:v>150790</c:v>
                </c:pt>
                <c:pt idx="8">
                  <c:v>159390</c:v>
                </c:pt>
                <c:pt idx="9">
                  <c:v>167990</c:v>
                </c:pt>
                <c:pt idx="10">
                  <c:v>176590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83472"/>
        <c:axId val="352083864"/>
      </c:lineChart>
      <c:catAx>
        <c:axId val="35208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Selling price gas 2 ($B$15)</a:t>
                </a:r>
              </a:p>
            </c:rich>
          </c:tx>
          <c:overlay val="0"/>
        </c:title>
        <c:numFmt formatCode="&quot;$&quot;#,##0;\-&quot;$&quot;#,##0" sourceLinked="1"/>
        <c:majorTickMark val="out"/>
        <c:minorTickMark val="none"/>
        <c:tickLblPos val="nextTo"/>
        <c:crossAx val="352083864"/>
        <c:crosses val="autoZero"/>
        <c:auto val="1"/>
        <c:lblAlgn val="ctr"/>
        <c:lblOffset val="100"/>
        <c:noMultiLvlLbl val="0"/>
      </c:catAx>
      <c:valAx>
        <c:axId val="352083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2083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123825</xdr:rowOff>
    </xdr:from>
    <xdr:to>
      <xdr:col>18</xdr:col>
      <xdr:colOff>0</xdr:colOff>
      <xdr:row>30</xdr:row>
      <xdr:rowOff>66675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</xdr:row>
      <xdr:rowOff>0</xdr:rowOff>
    </xdr:from>
    <xdr:to>
      <xdr:col>7</xdr:col>
      <xdr:colOff>388620</xdr:colOff>
      <xdr:row>8</xdr:row>
      <xdr:rowOff>167639</xdr:rowOff>
    </xdr:to>
    <xdr:sp macro="" textlink="">
      <xdr:nvSpPr>
        <xdr:cNvPr id="4" name="TextBox 3"/>
        <xdr:cNvSpPr txBox="1"/>
      </xdr:nvSpPr>
      <xdr:spPr>
        <a:xfrm>
          <a:off x="2438400" y="1363980"/>
          <a:ext cx="2217420" cy="89915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availability of crude 1 increases, more of it is used, but only up to some point. Beyond that, no more gas can be sold.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5" name="TextBox 4"/>
        <xdr:cNvSpPr txBox="1"/>
      </xdr:nvSpPr>
      <xdr:spPr>
        <a:xfrm>
          <a:off x="73152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11</xdr:row>
      <xdr:rowOff>0</xdr:rowOff>
    </xdr:from>
    <xdr:to>
      <xdr:col>18</xdr:col>
      <xdr:colOff>0</xdr:colOff>
      <xdr:row>26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3</xdr:col>
      <xdr:colOff>609599</xdr:colOff>
      <xdr:row>4</xdr:row>
      <xdr:rowOff>0</xdr:rowOff>
    </xdr:from>
    <xdr:to>
      <xdr:col>6</xdr:col>
      <xdr:colOff>295274</xdr:colOff>
      <xdr:row>5</xdr:row>
      <xdr:rowOff>160020</xdr:rowOff>
    </xdr:to>
    <xdr:sp macro="" textlink="">
      <xdr:nvSpPr>
        <xdr:cNvPr id="4" name="TextBox 3"/>
        <xdr:cNvSpPr txBox="1"/>
      </xdr:nvSpPr>
      <xdr:spPr>
        <a:xfrm>
          <a:off x="2438399" y="1409700"/>
          <a:ext cx="1514475" cy="3505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Nothing changes at all.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18</xdr:col>
      <xdr:colOff>0</xdr:colOff>
      <xdr:row>31</xdr:row>
      <xdr:rowOff>0</xdr:rowOff>
    </xdr:to>
    <xdr:graphicFrame macro="">
      <xdr:nvGraphicFramePr>
        <xdr:cNvPr id="2" name="STS_3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123825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0</xdr:colOff>
      <xdr:row>4</xdr:row>
      <xdr:rowOff>0</xdr:rowOff>
    </xdr:from>
    <xdr:to>
      <xdr:col>8</xdr:col>
      <xdr:colOff>266699</xdr:colOff>
      <xdr:row>8</xdr:row>
      <xdr:rowOff>15240</xdr:rowOff>
    </xdr:to>
    <xdr:sp macro="" textlink="">
      <xdr:nvSpPr>
        <xdr:cNvPr id="4" name="TextBox 3"/>
        <xdr:cNvSpPr txBox="1"/>
      </xdr:nvSpPr>
      <xdr:spPr>
        <a:xfrm>
          <a:off x="3048000" y="1181100"/>
          <a:ext cx="2095499" cy="7467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amounts sold never change, at least in this range, but the profit increases linearly.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5"/>
  <sheetViews>
    <sheetView tabSelected="1" workbookViewId="0"/>
  </sheetViews>
  <sheetFormatPr defaultColWidth="9.140625" defaultRowHeight="15" x14ac:dyDescent="0.25"/>
  <cols>
    <col min="1" max="1" width="27.5703125" style="2" customWidth="1"/>
    <col min="2" max="2" width="9.140625" style="2"/>
    <col min="3" max="3" width="11.42578125" style="2" customWidth="1"/>
    <col min="4" max="4" width="9.5703125" style="2" customWidth="1"/>
    <col min="5" max="9" width="9.140625" style="2"/>
    <col min="10" max="10" width="13.140625" style="2" customWidth="1"/>
    <col min="11" max="16384" width="9.140625" style="2"/>
  </cols>
  <sheetData>
    <row r="1" spans="1:11" x14ac:dyDescent="0.25">
      <c r="A1" s="1" t="s">
        <v>57</v>
      </c>
      <c r="J1" s="1" t="s">
        <v>31</v>
      </c>
    </row>
    <row r="2" spans="1:11" x14ac:dyDescent="0.25">
      <c r="J2" s="3" t="s">
        <v>32</v>
      </c>
      <c r="K2" s="3" t="s">
        <v>39</v>
      </c>
    </row>
    <row r="3" spans="1:11" x14ac:dyDescent="0.25">
      <c r="A3" s="2" t="s">
        <v>2</v>
      </c>
      <c r="J3" s="3" t="s">
        <v>33</v>
      </c>
      <c r="K3" s="3" t="s">
        <v>40</v>
      </c>
    </row>
    <row r="4" spans="1:11" x14ac:dyDescent="0.25">
      <c r="B4" s="4" t="s">
        <v>0</v>
      </c>
      <c r="C4" s="4" t="s">
        <v>1</v>
      </c>
      <c r="J4" s="3" t="s">
        <v>34</v>
      </c>
      <c r="K4" s="3" t="s">
        <v>41</v>
      </c>
    </row>
    <row r="5" spans="1:11" x14ac:dyDescent="0.25">
      <c r="A5" s="2" t="s">
        <v>3</v>
      </c>
      <c r="B5" s="5">
        <v>56</v>
      </c>
      <c r="C5" s="5">
        <v>65</v>
      </c>
      <c r="J5" s="3" t="s">
        <v>35</v>
      </c>
      <c r="K5" s="3" t="s">
        <v>42</v>
      </c>
    </row>
    <row r="6" spans="1:11" x14ac:dyDescent="0.25">
      <c r="A6" s="2" t="s">
        <v>4</v>
      </c>
      <c r="B6" s="6">
        <v>0.1</v>
      </c>
      <c r="C6" s="6">
        <v>0.02</v>
      </c>
      <c r="J6" s="3" t="s">
        <v>36</v>
      </c>
      <c r="K6" s="3" t="s">
        <v>43</v>
      </c>
    </row>
    <row r="7" spans="1:11" x14ac:dyDescent="0.25">
      <c r="A7" s="2" t="s">
        <v>5</v>
      </c>
      <c r="B7" s="7">
        <v>4000</v>
      </c>
      <c r="C7" s="7">
        <v>4500</v>
      </c>
      <c r="J7" s="3" t="s">
        <v>37</v>
      </c>
      <c r="K7" s="3" t="s">
        <v>44</v>
      </c>
    </row>
    <row r="8" spans="1:11" x14ac:dyDescent="0.25">
      <c r="B8" s="8"/>
      <c r="C8" s="8"/>
      <c r="J8" s="3" t="s">
        <v>26</v>
      </c>
      <c r="K8" s="3" t="s">
        <v>45</v>
      </c>
    </row>
    <row r="9" spans="1:11" x14ac:dyDescent="0.25">
      <c r="A9" s="2" t="s">
        <v>12</v>
      </c>
      <c r="B9" s="9">
        <v>3.5</v>
      </c>
      <c r="C9" s="8"/>
      <c r="J9" s="3" t="s">
        <v>38</v>
      </c>
      <c r="K9" s="3" t="s">
        <v>46</v>
      </c>
    </row>
    <row r="10" spans="1:11" x14ac:dyDescent="0.25">
      <c r="A10" s="2" t="s">
        <v>13</v>
      </c>
      <c r="B10" s="10">
        <v>0.5</v>
      </c>
      <c r="C10" s="8"/>
    </row>
    <row r="11" spans="1:11" x14ac:dyDescent="0.25">
      <c r="J11" s="1"/>
    </row>
    <row r="12" spans="1:11" x14ac:dyDescent="0.25">
      <c r="A12" s="2" t="s">
        <v>6</v>
      </c>
      <c r="J12" s="11"/>
      <c r="K12" s="12"/>
    </row>
    <row r="13" spans="1:11" x14ac:dyDescent="0.25">
      <c r="B13" s="13" t="s">
        <v>9</v>
      </c>
      <c r="C13" s="13" t="s">
        <v>10</v>
      </c>
      <c r="D13" s="13" t="s">
        <v>11</v>
      </c>
      <c r="J13" s="11"/>
      <c r="K13" s="12"/>
    </row>
    <row r="14" spans="1:11" x14ac:dyDescent="0.25">
      <c r="A14" s="2" t="s">
        <v>7</v>
      </c>
      <c r="B14" s="5">
        <v>72</v>
      </c>
      <c r="C14" s="10">
        <v>0.04</v>
      </c>
      <c r="D14" s="7">
        <v>4200</v>
      </c>
      <c r="J14" s="11"/>
      <c r="K14" s="12"/>
    </row>
    <row r="15" spans="1:11" x14ac:dyDescent="0.25">
      <c r="A15" s="2" t="s">
        <v>8</v>
      </c>
      <c r="B15" s="5">
        <v>84</v>
      </c>
      <c r="C15" s="10">
        <v>0.03</v>
      </c>
      <c r="D15" s="7">
        <v>4300</v>
      </c>
      <c r="J15" s="11"/>
      <c r="K15" s="12"/>
    </row>
    <row r="16" spans="1:11" x14ac:dyDescent="0.25">
      <c r="J16" s="11"/>
      <c r="K16" s="12"/>
    </row>
    <row r="17" spans="1:12" x14ac:dyDescent="0.25">
      <c r="A17" s="2" t="s">
        <v>14</v>
      </c>
      <c r="J17" s="11"/>
      <c r="K17" s="12"/>
    </row>
    <row r="18" spans="1:12" x14ac:dyDescent="0.25">
      <c r="B18" s="2" t="s">
        <v>15</v>
      </c>
      <c r="D18" s="2" t="s">
        <v>16</v>
      </c>
      <c r="J18" s="11"/>
      <c r="K18" s="12"/>
    </row>
    <row r="19" spans="1:12" x14ac:dyDescent="0.25">
      <c r="B19" s="4" t="s">
        <v>0</v>
      </c>
      <c r="C19" s="4" t="s">
        <v>1</v>
      </c>
      <c r="D19" s="4" t="s">
        <v>0</v>
      </c>
      <c r="E19" s="4" t="s">
        <v>1</v>
      </c>
      <c r="F19" s="14" t="s">
        <v>27</v>
      </c>
      <c r="H19" s="14" t="s">
        <v>11</v>
      </c>
      <c r="I19" s="14"/>
      <c r="J19" s="11"/>
      <c r="K19" s="12"/>
    </row>
    <row r="20" spans="1:12" x14ac:dyDescent="0.25">
      <c r="A20" s="2" t="s">
        <v>7</v>
      </c>
      <c r="B20" s="15">
        <v>140</v>
      </c>
      <c r="C20" s="16">
        <v>1633.3333740234375</v>
      </c>
      <c r="D20" s="16">
        <v>2426.666748046875</v>
      </c>
      <c r="E20" s="15">
        <v>0</v>
      </c>
      <c r="F20" s="2">
        <f>SUM(B20:E20)</f>
        <v>4200.0001220703125</v>
      </c>
      <c r="G20" s="17" t="s">
        <v>20</v>
      </c>
      <c r="H20" s="2">
        <f>D14</f>
        <v>4200</v>
      </c>
      <c r="J20" s="11"/>
      <c r="K20" s="12"/>
    </row>
    <row r="21" spans="1:12" x14ac:dyDescent="0.25">
      <c r="A21" s="2" t="s">
        <v>8</v>
      </c>
      <c r="B21" s="15">
        <v>0</v>
      </c>
      <c r="C21" s="16">
        <v>2866.666748046875</v>
      </c>
      <c r="D21" s="16">
        <v>1433.3333740234375</v>
      </c>
      <c r="E21" s="15">
        <v>0</v>
      </c>
      <c r="F21" s="2">
        <f>SUM(B21:E21)</f>
        <v>4300.0001220703125</v>
      </c>
      <c r="G21" s="17" t="s">
        <v>20</v>
      </c>
      <c r="H21" s="2">
        <f>D15</f>
        <v>4300</v>
      </c>
      <c r="J21" s="11"/>
      <c r="K21" s="12"/>
    </row>
    <row r="22" spans="1:12" x14ac:dyDescent="0.25">
      <c r="J22" s="11"/>
      <c r="K22" s="12"/>
    </row>
    <row r="23" spans="1:12" x14ac:dyDescent="0.25">
      <c r="A23" s="2" t="s">
        <v>17</v>
      </c>
      <c r="B23" s="4" t="s">
        <v>0</v>
      </c>
      <c r="C23" s="4" t="s">
        <v>1</v>
      </c>
      <c r="K23" s="4"/>
      <c r="L23" s="4"/>
    </row>
    <row r="24" spans="1:12" x14ac:dyDescent="0.25">
      <c r="A24" s="2" t="s">
        <v>18</v>
      </c>
      <c r="B24" s="18">
        <f>SUM(B20:B21,D20:D21)</f>
        <v>4000.0001220703125</v>
      </c>
      <c r="C24" s="18">
        <f>SUM(C20:C21,E20:E21)</f>
        <v>4500.0001220703125</v>
      </c>
      <c r="K24" s="19"/>
      <c r="L24" s="19"/>
    </row>
    <row r="25" spans="1:12" x14ac:dyDescent="0.25">
      <c r="B25" s="13" t="s">
        <v>20</v>
      </c>
      <c r="C25" s="13" t="s">
        <v>20</v>
      </c>
      <c r="K25" s="20"/>
      <c r="L25" s="20"/>
    </row>
    <row r="26" spans="1:12" x14ac:dyDescent="0.25">
      <c r="A26" s="2" t="s">
        <v>19</v>
      </c>
      <c r="B26" s="2">
        <f>B7</f>
        <v>4000</v>
      </c>
      <c r="C26" s="2">
        <f>C7</f>
        <v>4500</v>
      </c>
      <c r="K26" s="21"/>
      <c r="L26" s="21"/>
    </row>
    <row r="27" spans="1:12" x14ac:dyDescent="0.25">
      <c r="J27" s="11"/>
      <c r="K27" s="12"/>
    </row>
    <row r="28" spans="1:12" x14ac:dyDescent="0.25">
      <c r="A28" s="2" t="s">
        <v>28</v>
      </c>
      <c r="B28" s="13" t="s">
        <v>21</v>
      </c>
      <c r="C28" s="13"/>
      <c r="D28" s="13" t="s">
        <v>22</v>
      </c>
    </row>
    <row r="29" spans="1:12" x14ac:dyDescent="0.25">
      <c r="A29" s="2" t="s">
        <v>7</v>
      </c>
      <c r="B29" s="2">
        <f>SUMPRODUCT(B20:C20,$B$6:$C$6)+SUMPRODUCT(D20:E20,$B$6:$C$6)*(1-$B$10)</f>
        <v>168.0000048828125</v>
      </c>
      <c r="C29" s="17" t="s">
        <v>20</v>
      </c>
      <c r="D29" s="2">
        <f>C14*F20</f>
        <v>168.0000048828125</v>
      </c>
    </row>
    <row r="30" spans="1:12" x14ac:dyDescent="0.25">
      <c r="A30" s="2" t="s">
        <v>8</v>
      </c>
      <c r="B30" s="2">
        <f>SUMPRODUCT(B21:C21,$B$6:$C$6)+SUMPRODUCT(D21:E21,$B$6:$C$6)*(1-$B$10)</f>
        <v>129.00000366210938</v>
      </c>
      <c r="C30" s="17" t="s">
        <v>20</v>
      </c>
      <c r="D30" s="2">
        <f>C15*F21</f>
        <v>129.00000366210938</v>
      </c>
    </row>
    <row r="32" spans="1:12" x14ac:dyDescent="0.25">
      <c r="A32" s="2" t="s">
        <v>23</v>
      </c>
      <c r="B32" s="22">
        <f>SUMPRODUCT(B5:C5,B24:C24)</f>
        <v>516500.01477050781</v>
      </c>
    </row>
    <row r="33" spans="1:2" x14ac:dyDescent="0.25">
      <c r="A33" s="2" t="s">
        <v>24</v>
      </c>
      <c r="B33" s="22">
        <f>B9*SUM(D20:E21)</f>
        <v>13510.000427246094</v>
      </c>
    </row>
    <row r="34" spans="1:2" x14ac:dyDescent="0.25">
      <c r="A34" s="2" t="s">
        <v>25</v>
      </c>
      <c r="B34" s="22">
        <f>SUMPRODUCT(B14:B15,F20:F21)</f>
        <v>663600.01904296875</v>
      </c>
    </row>
    <row r="35" spans="1:2" x14ac:dyDescent="0.25">
      <c r="A35" s="2" t="s">
        <v>26</v>
      </c>
      <c r="B35" s="23">
        <f>B34-B32-B33</f>
        <v>133590.00384521484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29</v>
      </c>
    </row>
    <row r="3" spans="1:2" x14ac:dyDescent="0.25">
      <c r="A3">
        <v>1</v>
      </c>
    </row>
    <row r="4" spans="1:2" x14ac:dyDescent="0.25">
      <c r="A4">
        <v>74</v>
      </c>
    </row>
    <row r="5" spans="1:2" x14ac:dyDescent="0.25">
      <c r="A5">
        <v>94</v>
      </c>
    </row>
    <row r="6" spans="1:2" x14ac:dyDescent="0.25">
      <c r="A6">
        <v>2</v>
      </c>
    </row>
    <row r="8" spans="1:2" x14ac:dyDescent="0.25">
      <c r="A8" s="24"/>
      <c r="B8" s="24"/>
    </row>
    <row r="9" spans="1:2" x14ac:dyDescent="0.25">
      <c r="A9" t="s">
        <v>30</v>
      </c>
    </row>
    <row r="10" spans="1:2" x14ac:dyDescent="0.25">
      <c r="A10" t="s">
        <v>53</v>
      </c>
    </row>
    <row r="15" spans="1:2" x14ac:dyDescent="0.25">
      <c r="B15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K10"/>
  <sheetViews>
    <sheetView workbookViewId="0"/>
  </sheetViews>
  <sheetFormatPr defaultRowHeight="15" x14ac:dyDescent="0.25"/>
  <sheetData>
    <row r="1" spans="1:11" x14ac:dyDescent="0.25">
      <c r="A1" s="25" t="s">
        <v>47</v>
      </c>
      <c r="K1" s="29" t="str">
        <f>CONCATENATE("Sensitivity of ",$K$4," to ","Availability crude 1")</f>
        <v>Sensitivity of Profit to Availability crude 1</v>
      </c>
    </row>
    <row r="3" spans="1:11" x14ac:dyDescent="0.25">
      <c r="A3" t="s">
        <v>48</v>
      </c>
      <c r="K3" t="s">
        <v>50</v>
      </c>
    </row>
    <row r="4" spans="1:11" ht="66.75" x14ac:dyDescent="0.25">
      <c r="B4" s="27" t="s">
        <v>49</v>
      </c>
      <c r="C4" s="27" t="s">
        <v>26</v>
      </c>
      <c r="J4" s="29">
        <f>MATCH($K$4,OutputAddresses,0)</f>
        <v>2</v>
      </c>
      <c r="K4" s="28" t="s">
        <v>26</v>
      </c>
    </row>
    <row r="5" spans="1:11" x14ac:dyDescent="0.25">
      <c r="A5" s="26">
        <v>4000</v>
      </c>
      <c r="B5" s="30">
        <v>3999.9999999999991</v>
      </c>
      <c r="C5" s="31">
        <v>133590</v>
      </c>
      <c r="K5">
        <f>INDEX(OutputValues,1,$J$4)</f>
        <v>133590</v>
      </c>
    </row>
    <row r="6" spans="1:11" x14ac:dyDescent="0.25">
      <c r="A6" s="26">
        <v>4200</v>
      </c>
      <c r="B6" s="32">
        <v>4200.0000000018308</v>
      </c>
      <c r="C6" s="33">
        <v>134270</v>
      </c>
      <c r="K6">
        <f>INDEX(OutputValues,2,$J$4)</f>
        <v>134270</v>
      </c>
    </row>
    <row r="7" spans="1:11" x14ac:dyDescent="0.25">
      <c r="A7" s="26">
        <v>4400</v>
      </c>
      <c r="B7" s="32">
        <v>4233.3333333460432</v>
      </c>
      <c r="C7" s="33">
        <v>134383.32999999999</v>
      </c>
      <c r="K7">
        <f>INDEX(OutputValues,3,$J$4)</f>
        <v>134383.32999999999</v>
      </c>
    </row>
    <row r="8" spans="1:11" x14ac:dyDescent="0.25">
      <c r="A8" s="26">
        <v>4600</v>
      </c>
      <c r="B8" s="32">
        <v>4233.3333333333321</v>
      </c>
      <c r="C8" s="33">
        <v>134383.32999999999</v>
      </c>
      <c r="K8">
        <f>INDEX(OutputValues,4,$J$4)</f>
        <v>134383.32999999999</v>
      </c>
    </row>
    <row r="9" spans="1:11" x14ac:dyDescent="0.25">
      <c r="A9" s="26">
        <v>4800</v>
      </c>
      <c r="B9" s="32">
        <v>4233.3333333333321</v>
      </c>
      <c r="C9" s="33">
        <v>134383.32999999999</v>
      </c>
      <c r="K9">
        <f>INDEX(OutputValues,5,$J$4)</f>
        <v>134383.32999999999</v>
      </c>
    </row>
    <row r="10" spans="1:11" x14ac:dyDescent="0.25">
      <c r="A10" s="26">
        <v>5000</v>
      </c>
      <c r="B10" s="34">
        <v>4233.3333333333339</v>
      </c>
      <c r="C10" s="35">
        <v>134383.32999999999</v>
      </c>
      <c r="K10">
        <f>INDEX(OutputValues,6,$J$4)</f>
        <v>134383.32999999999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K10"/>
  <sheetViews>
    <sheetView workbookViewId="0"/>
  </sheetViews>
  <sheetFormatPr defaultRowHeight="15" x14ac:dyDescent="0.25"/>
  <sheetData>
    <row r="1" spans="1:11" x14ac:dyDescent="0.25">
      <c r="A1" s="1" t="s">
        <v>47</v>
      </c>
      <c r="K1" s="36" t="str">
        <f>CONCATENATE("Sensitivity of ",$K$4," to ","Availability crude 2")</f>
        <v>Sensitivity of Profit to Availability crude 2</v>
      </c>
    </row>
    <row r="3" spans="1:11" x14ac:dyDescent="0.25">
      <c r="A3" t="s">
        <v>51</v>
      </c>
      <c r="K3" t="s">
        <v>50</v>
      </c>
    </row>
    <row r="4" spans="1:11" ht="66.75" x14ac:dyDescent="0.25">
      <c r="B4" s="27" t="s">
        <v>52</v>
      </c>
      <c r="C4" s="27" t="s">
        <v>26</v>
      </c>
      <c r="J4" s="36">
        <f>MATCH($K$4,OutputAddresses,0)</f>
        <v>2</v>
      </c>
      <c r="K4" s="28" t="s">
        <v>26</v>
      </c>
    </row>
    <row r="5" spans="1:11" x14ac:dyDescent="0.25">
      <c r="A5" s="26">
        <v>4500</v>
      </c>
      <c r="B5" s="30">
        <v>4500</v>
      </c>
      <c r="C5" s="31">
        <v>133590</v>
      </c>
      <c r="K5">
        <f>INDEX(OutputValues,1,$J$4)</f>
        <v>133590</v>
      </c>
    </row>
    <row r="6" spans="1:11" x14ac:dyDescent="0.25">
      <c r="A6" s="26">
        <v>4700</v>
      </c>
      <c r="B6" s="32">
        <v>4500</v>
      </c>
      <c r="C6" s="33">
        <v>133590</v>
      </c>
      <c r="K6">
        <f>INDEX(OutputValues,2,$J$4)</f>
        <v>133590</v>
      </c>
    </row>
    <row r="7" spans="1:11" x14ac:dyDescent="0.25">
      <c r="A7" s="26">
        <v>4900</v>
      </c>
      <c r="B7" s="32">
        <v>4500</v>
      </c>
      <c r="C7" s="33">
        <v>133590</v>
      </c>
      <c r="K7">
        <f>INDEX(OutputValues,3,$J$4)</f>
        <v>133590</v>
      </c>
    </row>
    <row r="8" spans="1:11" x14ac:dyDescent="0.25">
      <c r="A8" s="26">
        <v>5100</v>
      </c>
      <c r="B8" s="32">
        <v>4499.9999999999982</v>
      </c>
      <c r="C8" s="33">
        <v>133590</v>
      </c>
      <c r="K8">
        <f>INDEX(OutputValues,4,$J$4)</f>
        <v>133590</v>
      </c>
    </row>
    <row r="9" spans="1:11" x14ac:dyDescent="0.25">
      <c r="A9" s="26">
        <v>5300</v>
      </c>
      <c r="B9" s="32">
        <v>4500</v>
      </c>
      <c r="C9" s="33">
        <v>133590</v>
      </c>
      <c r="K9">
        <f>INDEX(OutputValues,5,$J$4)</f>
        <v>133590</v>
      </c>
    </row>
    <row r="10" spans="1:11" x14ac:dyDescent="0.25">
      <c r="A10" s="26">
        <v>5500</v>
      </c>
      <c r="B10" s="34">
        <v>4500</v>
      </c>
      <c r="C10" s="35">
        <v>133590</v>
      </c>
      <c r="K10">
        <f>INDEX(OutputValues,6,$J$4)</f>
        <v>133590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A1:K15"/>
  <sheetViews>
    <sheetView workbookViewId="0"/>
  </sheetViews>
  <sheetFormatPr defaultRowHeight="15" x14ac:dyDescent="0.25"/>
  <sheetData>
    <row r="1" spans="1:11" x14ac:dyDescent="0.25">
      <c r="A1" s="1" t="s">
        <v>47</v>
      </c>
      <c r="K1" s="36" t="str">
        <f>CONCATENATE("Sensitivity of ",$K$4," to ","Selling price gas 2")</f>
        <v>Sensitivity of Profit to Selling price gas 2</v>
      </c>
    </row>
    <row r="3" spans="1:11" x14ac:dyDescent="0.25">
      <c r="A3" t="s">
        <v>54</v>
      </c>
      <c r="K3" t="s">
        <v>50</v>
      </c>
    </row>
    <row r="4" spans="1:11" ht="51" x14ac:dyDescent="0.25">
      <c r="B4" s="27" t="s">
        <v>55</v>
      </c>
      <c r="C4" s="27" t="s">
        <v>56</v>
      </c>
      <c r="D4" s="27" t="s">
        <v>26</v>
      </c>
      <c r="J4" s="36">
        <f>MATCH($K$4,OutputAddresses,0)</f>
        <v>3</v>
      </c>
      <c r="K4" s="28" t="s">
        <v>26</v>
      </c>
    </row>
    <row r="5" spans="1:11" x14ac:dyDescent="0.25">
      <c r="A5" s="37">
        <v>74</v>
      </c>
      <c r="B5" s="38">
        <v>4200</v>
      </c>
      <c r="C5" s="39">
        <v>4300</v>
      </c>
      <c r="D5" s="31">
        <v>90590</v>
      </c>
      <c r="K5">
        <f>INDEX(OutputValues,1,$J$4)</f>
        <v>90590</v>
      </c>
    </row>
    <row r="6" spans="1:11" x14ac:dyDescent="0.25">
      <c r="A6" s="37">
        <v>76</v>
      </c>
      <c r="B6" s="40">
        <v>4200.0000000015989</v>
      </c>
      <c r="C6" s="41">
        <v>4299.9999997169143</v>
      </c>
      <c r="D6" s="33">
        <v>99190</v>
      </c>
      <c r="K6">
        <f>INDEX(OutputValues,2,$J$4)</f>
        <v>99190</v>
      </c>
    </row>
    <row r="7" spans="1:11" x14ac:dyDescent="0.25">
      <c r="A7" s="37">
        <v>78</v>
      </c>
      <c r="B7" s="40">
        <v>4200.0000000000018</v>
      </c>
      <c r="C7" s="41">
        <v>4300</v>
      </c>
      <c r="D7" s="33">
        <v>107790</v>
      </c>
      <c r="K7">
        <f>INDEX(OutputValues,3,$J$4)</f>
        <v>107790</v>
      </c>
    </row>
    <row r="8" spans="1:11" x14ac:dyDescent="0.25">
      <c r="A8" s="37">
        <v>80</v>
      </c>
      <c r="B8" s="40">
        <v>4199.9999999999973</v>
      </c>
      <c r="C8" s="41">
        <v>4300</v>
      </c>
      <c r="D8" s="33">
        <v>116390</v>
      </c>
      <c r="K8">
        <f>INDEX(OutputValues,4,$J$4)</f>
        <v>116390</v>
      </c>
    </row>
    <row r="9" spans="1:11" x14ac:dyDescent="0.25">
      <c r="A9" s="37">
        <v>82</v>
      </c>
      <c r="B9" s="40">
        <v>4199.9999999999991</v>
      </c>
      <c r="C9" s="41">
        <v>4300.0000000000009</v>
      </c>
      <c r="D9" s="33">
        <v>124990</v>
      </c>
      <c r="K9">
        <f>INDEX(OutputValues,5,$J$4)</f>
        <v>124990</v>
      </c>
    </row>
    <row r="10" spans="1:11" x14ac:dyDescent="0.25">
      <c r="A10" s="37">
        <v>84</v>
      </c>
      <c r="B10" s="40">
        <v>4199.9999997159348</v>
      </c>
      <c r="C10" s="41">
        <v>4300.0000000023601</v>
      </c>
      <c r="D10" s="33">
        <v>133590</v>
      </c>
      <c r="K10">
        <f>INDEX(OutputValues,6,$J$4)</f>
        <v>133590</v>
      </c>
    </row>
    <row r="11" spans="1:11" x14ac:dyDescent="0.25">
      <c r="A11" s="37">
        <v>86</v>
      </c>
      <c r="B11" s="40">
        <v>4200.0000000058972</v>
      </c>
      <c r="C11" s="41">
        <v>4299.9999997175655</v>
      </c>
      <c r="D11" s="33">
        <v>142190</v>
      </c>
      <c r="K11">
        <f>INDEX(OutputValues,7,$J$4)</f>
        <v>142190</v>
      </c>
    </row>
    <row r="12" spans="1:11" x14ac:dyDescent="0.25">
      <c r="A12" s="37">
        <v>88</v>
      </c>
      <c r="B12" s="40">
        <v>4199.9999997166387</v>
      </c>
      <c r="C12" s="41">
        <v>4300.000000000945</v>
      </c>
      <c r="D12" s="33">
        <v>150790</v>
      </c>
      <c r="K12">
        <f>INDEX(OutputValues,8,$J$4)</f>
        <v>150790</v>
      </c>
    </row>
    <row r="13" spans="1:11" x14ac:dyDescent="0.25">
      <c r="A13" s="37">
        <v>90</v>
      </c>
      <c r="B13" s="40">
        <v>4200</v>
      </c>
      <c r="C13" s="41">
        <v>4300.0000000000009</v>
      </c>
      <c r="D13" s="33">
        <v>159390</v>
      </c>
      <c r="K13">
        <f>INDEX(OutputValues,9,$J$4)</f>
        <v>159390</v>
      </c>
    </row>
    <row r="14" spans="1:11" x14ac:dyDescent="0.25">
      <c r="A14" s="37">
        <v>92</v>
      </c>
      <c r="B14" s="40">
        <v>4200.000000000201</v>
      </c>
      <c r="C14" s="41">
        <v>4299.9999997169152</v>
      </c>
      <c r="D14" s="33">
        <v>167990</v>
      </c>
      <c r="K14">
        <f>INDEX(OutputValues,10,$J$4)</f>
        <v>167990</v>
      </c>
    </row>
    <row r="15" spans="1:11" x14ac:dyDescent="0.25">
      <c r="A15" s="37">
        <v>94</v>
      </c>
      <c r="B15" s="42">
        <v>4200.0000000000009</v>
      </c>
      <c r="C15" s="43">
        <v>4299.9999999999991</v>
      </c>
      <c r="D15" s="35">
        <v>176590</v>
      </c>
      <c r="K15">
        <f>INDEX(OutputValues,11,$J$4)</f>
        <v>176590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20</vt:i4>
      </vt:variant>
    </vt:vector>
  </HeadingPairs>
  <TitlesOfParts>
    <vt:vector size="24" baseType="lpstr">
      <vt:lpstr>Model</vt:lpstr>
      <vt:lpstr>STS_1</vt:lpstr>
      <vt:lpstr>STS_2</vt:lpstr>
      <vt:lpstr>STS_3</vt:lpstr>
      <vt:lpstr>BlendPurPlan</vt:lpstr>
      <vt:lpstr>STS_1!ChartData</vt:lpstr>
      <vt:lpstr>STS_2!ChartData</vt:lpstr>
      <vt:lpstr>STS_3!ChartData</vt:lpstr>
      <vt:lpstr>CrudeAvail</vt:lpstr>
      <vt:lpstr>CrudeUsed</vt:lpstr>
      <vt:lpstr>Impure</vt:lpstr>
      <vt:lpstr>ImpureAllowed</vt:lpstr>
      <vt:lpstr>STS_1!InputValues</vt:lpstr>
      <vt:lpstr>STS_2!InputValues</vt:lpstr>
      <vt:lpstr>STS_3!InputValues</vt:lpstr>
      <vt:lpstr>MaxSales</vt:lpstr>
      <vt:lpstr>STS_1!OutputAddresses</vt:lpstr>
      <vt:lpstr>STS_2!OutputAddresses</vt:lpstr>
      <vt:lpstr>STS_3!OutputAddresses</vt:lpstr>
      <vt:lpstr>STS_1!OutputValues</vt:lpstr>
      <vt:lpstr>STS_2!OutputValues</vt:lpstr>
      <vt:lpstr>STS_3!OutputValues</vt:lpstr>
      <vt:lpstr>Profit</vt:lpstr>
      <vt:lpstr>TotSold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1999-12-10T21:30:19Z</dcterms:created>
  <dcterms:modified xsi:type="dcterms:W3CDTF">2014-05-20T16:21:34Z</dcterms:modified>
</cp:coreProperties>
</file>